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aaki\Desktop\WEB-照会\活性汚泥\"/>
    </mc:Choice>
  </mc:AlternateContent>
  <xr:revisionPtr revIDLastSave="0" documentId="13_ncr:1_{18C0AAE7-DB3A-4BCB-8E70-4C98ED265704}" xr6:coauthVersionLast="45" xr6:coauthVersionMax="45" xr10:uidLastSave="{00000000-0000-0000-0000-000000000000}"/>
  <bookViews>
    <workbookView xWindow="-120" yWindow="-120" windowWidth="28110" windowHeight="16440" xr2:uid="{0F38957A-1CEF-45F6-9754-33976ADD394C}"/>
  </bookViews>
  <sheets>
    <sheet name="塩素測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O23" i="1"/>
  <c r="O24" i="1"/>
  <c r="O25" i="1"/>
  <c r="O26" i="1"/>
  <c r="O27" i="1"/>
  <c r="O21" i="1"/>
  <c r="E15" i="1"/>
  <c r="D15" i="1"/>
  <c r="J11" i="1" s="1"/>
  <c r="I11" i="1"/>
  <c r="K11" i="1" l="1"/>
  <c r="L11" i="1"/>
  <c r="D11" i="1"/>
  <c r="E11" i="1"/>
  <c r="E14" i="1" s="1"/>
  <c r="Q11" i="1" s="1"/>
  <c r="F4" i="1"/>
  <c r="D14" i="1" l="1"/>
  <c r="S11" i="1"/>
  <c r="R11" i="1"/>
  <c r="P11" i="1"/>
  <c r="E12" i="1"/>
  <c r="D12" i="1"/>
  <c r="D24" i="1" l="1"/>
  <c r="Q10" i="1"/>
  <c r="R10" i="1"/>
  <c r="S10" i="1"/>
  <c r="P10" i="1"/>
  <c r="K10" i="1"/>
  <c r="L10" i="1"/>
  <c r="I10" i="1"/>
  <c r="J10" i="1"/>
  <c r="D27" i="1" l="1"/>
  <c r="D26" i="1"/>
  <c r="E22" i="1"/>
  <c r="E23" i="1"/>
  <c r="D25" i="1"/>
  <c r="C25" i="1"/>
  <c r="C22" i="1"/>
  <c r="C26" i="1"/>
  <c r="C23" i="1"/>
  <c r="C27" i="1"/>
  <c r="C24" i="1"/>
  <c r="C28" i="1"/>
  <c r="E25" i="1"/>
  <c r="H23" i="1"/>
  <c r="H27" i="1"/>
  <c r="H24" i="1"/>
  <c r="H22" i="1"/>
  <c r="H25" i="1"/>
  <c r="H26" i="1"/>
  <c r="E28" i="1"/>
  <c r="D28" i="1"/>
  <c r="D23" i="1"/>
  <c r="E24" i="1"/>
  <c r="E27" i="1"/>
  <c r="E26" i="1"/>
  <c r="D22" i="1"/>
  <c r="J23" i="1"/>
  <c r="J27" i="1"/>
  <c r="I25" i="1"/>
  <c r="J24" i="1"/>
  <c r="J22" i="1"/>
  <c r="I26" i="1"/>
  <c r="J25" i="1"/>
  <c r="I23" i="1"/>
  <c r="I27" i="1"/>
  <c r="J26" i="1"/>
  <c r="I24" i="1"/>
  <c r="I22" i="1"/>
</calcChain>
</file>

<file path=xl/sharedStrings.xml><?xml version="1.0" encoding="utf-8"?>
<sst xmlns="http://schemas.openxmlformats.org/spreadsheetml/2006/main" count="55" uniqueCount="48">
  <si>
    <t>Na</t>
    <phoneticPr fontId="1"/>
  </si>
  <si>
    <t>Cl</t>
    <phoneticPr fontId="1"/>
  </si>
  <si>
    <t>O</t>
    <phoneticPr fontId="1"/>
  </si>
  <si>
    <t>原子／式量</t>
    <rPh sb="0" eb="2">
      <t>ゲンシ</t>
    </rPh>
    <rPh sb="3" eb="5">
      <t>シキリョウ</t>
    </rPh>
    <phoneticPr fontId="1"/>
  </si>
  <si>
    <t>元素／分子</t>
    <rPh sb="0" eb="2">
      <t>ゲンソ</t>
    </rPh>
    <rPh sb="3" eb="5">
      <t>ブンシ</t>
    </rPh>
    <phoneticPr fontId="1"/>
  </si>
  <si>
    <t>NaClO</t>
    <phoneticPr fontId="1"/>
  </si>
  <si>
    <t>有効塩素</t>
    <rPh sb="0" eb="2">
      <t>ユウコウ</t>
    </rPh>
    <rPh sb="2" eb="4">
      <t>エンソ</t>
    </rPh>
    <phoneticPr fontId="1"/>
  </si>
  <si>
    <t>単位</t>
    <rPh sb="0" eb="2">
      <t>タンイ</t>
    </rPh>
    <phoneticPr fontId="1"/>
  </si>
  <si>
    <t>g/mol</t>
    <phoneticPr fontId="1"/>
  </si>
  <si>
    <t>比重（20°）</t>
    <rPh sb="0" eb="2">
      <t>ヒジュウ</t>
    </rPh>
    <phoneticPr fontId="1"/>
  </si>
  <si>
    <t>g/mL</t>
    <phoneticPr fontId="1"/>
  </si>
  <si>
    <t>表　示</t>
    <rPh sb="0" eb="1">
      <t>ヒョウ</t>
    </rPh>
    <rPh sb="2" eb="3">
      <t>ジ</t>
    </rPh>
    <phoneticPr fontId="1"/>
  </si>
  <si>
    <t>濃　度</t>
    <rPh sb="0" eb="1">
      <t>ノウ</t>
    </rPh>
    <rPh sb="2" eb="3">
      <t>ド</t>
    </rPh>
    <phoneticPr fontId="1"/>
  </si>
  <si>
    <t>mol/L</t>
    <phoneticPr fontId="1"/>
  </si>
  <si>
    <t>mol/kg</t>
    <phoneticPr fontId="1"/>
  </si>
  <si>
    <t>g/kg</t>
    <phoneticPr fontId="1"/>
  </si>
  <si>
    <t>Cl-モル濃度</t>
    <rPh sb="5" eb="7">
      <t>ノウド</t>
    </rPh>
    <phoneticPr fontId="1"/>
  </si>
  <si>
    <t>Cl-有効塩素</t>
    <rPh sb="3" eb="5">
      <t>ユウコウ</t>
    </rPh>
    <rPh sb="5" eb="7">
      <t>エンソ</t>
    </rPh>
    <phoneticPr fontId="1"/>
  </si>
  <si>
    <t>数値</t>
    <rPh sb="0" eb="2">
      <t>スウチ</t>
    </rPh>
    <phoneticPr fontId="1"/>
  </si>
  <si>
    <t>ppm</t>
    <phoneticPr fontId="1"/>
  </si>
  <si>
    <t>mmol/L</t>
    <phoneticPr fontId="1"/>
  </si>
  <si>
    <t>有効塩素
濃度</t>
    <rPh sb="0" eb="2">
      <t>ユウコウ</t>
    </rPh>
    <rPh sb="2" eb="4">
      <t>エンソ</t>
    </rPh>
    <rPh sb="5" eb="7">
      <t>ノウド</t>
    </rPh>
    <phoneticPr fontId="1"/>
  </si>
  <si>
    <t>失活 なし</t>
    <rPh sb="0" eb="2">
      <t>シッカツ</t>
    </rPh>
    <phoneticPr fontId="1"/>
  </si>
  <si>
    <t>失活 20%</t>
    <rPh sb="0" eb="2">
      <t>シッカツ</t>
    </rPh>
    <phoneticPr fontId="1"/>
  </si>
  <si>
    <t>適量 V（mL）</t>
    <rPh sb="0" eb="2">
      <t>テキリョウ</t>
    </rPh>
    <phoneticPr fontId="1"/>
  </si>
  <si>
    <t>Cl (mg)</t>
    <phoneticPr fontId="1"/>
  </si>
  <si>
    <t>塩素失活 なし</t>
    <rPh sb="0" eb="2">
      <t>エンソ</t>
    </rPh>
    <rPh sb="2" eb="4">
      <t>シッカツ</t>
    </rPh>
    <phoneticPr fontId="1"/>
  </si>
  <si>
    <t>塩素失活 20%</t>
    <rPh sb="0" eb="2">
      <t>エンソ</t>
    </rPh>
    <rPh sb="2" eb="4">
      <t>シッカツ</t>
    </rPh>
    <phoneticPr fontId="1"/>
  </si>
  <si>
    <t>残留塩素測定の練習</t>
    <rPh sb="0" eb="2">
      <t>ザンリュウ</t>
    </rPh>
    <rPh sb="2" eb="4">
      <t>エンソ</t>
    </rPh>
    <rPh sb="4" eb="6">
      <t>ソクテイ</t>
    </rPh>
    <rPh sb="7" eb="9">
      <t>レンシュウ</t>
    </rPh>
    <phoneticPr fontId="1"/>
  </si>
  <si>
    <t>練習用試料液の調整</t>
    <rPh sb="0" eb="2">
      <t>レンシュウ</t>
    </rPh>
    <rPh sb="2" eb="3">
      <t>ヨウ</t>
    </rPh>
    <rPh sb="3" eb="5">
      <t>シリョウ</t>
    </rPh>
    <rPh sb="5" eb="6">
      <t>エキ</t>
    </rPh>
    <rPh sb="7" eb="9">
      <t>チョウセイ</t>
    </rPh>
    <phoneticPr fontId="1"/>
  </si>
  <si>
    <t>10 mmol/L-滴定液
滴下量の計算値（mL）</t>
    <rPh sb="10" eb="12">
      <t>テキテイ</t>
    </rPh>
    <rPh sb="12" eb="13">
      <t>エキ</t>
    </rPh>
    <rPh sb="14" eb="16">
      <t>テキカ</t>
    </rPh>
    <rPh sb="16" eb="17">
      <t>リョウ</t>
    </rPh>
    <rPh sb="18" eb="21">
      <t>ケイサンチ</t>
    </rPh>
    <phoneticPr fontId="1"/>
  </si>
  <si>
    <r>
      <rPr>
        <sz val="10"/>
        <color rgb="FFFF0000"/>
        <rFont val="ＭＳ Ｐゴシック"/>
        <family val="3"/>
        <charset val="128"/>
      </rPr>
      <t xml:space="preserve">6% </t>
    </r>
    <r>
      <rPr>
        <sz val="10"/>
        <color theme="1"/>
        <rFont val="ＭＳ Ｐゴシック"/>
        <family val="2"/>
        <charset val="128"/>
      </rPr>
      <t xml:space="preserve">原液
</t>
    </r>
    <r>
      <rPr>
        <sz val="10"/>
        <color rgb="FFFF0000"/>
        <rFont val="ＭＳ Ｐゴシック"/>
        <family val="3"/>
        <charset val="128"/>
      </rPr>
      <t>10,000倍</t>
    </r>
    <r>
      <rPr>
        <sz val="10"/>
        <color theme="1"/>
        <rFont val="ＭＳ Ｐゴシック"/>
        <family val="2"/>
        <charset val="128"/>
      </rPr>
      <t>-希釈液</t>
    </r>
    <rPh sb="3" eb="5">
      <t>ゲンエキ</t>
    </rPh>
    <rPh sb="12" eb="13">
      <t>バイ</t>
    </rPh>
    <rPh sb="14" eb="16">
      <t>キシャク</t>
    </rPh>
    <rPh sb="16" eb="17">
      <t>エキ</t>
    </rPh>
    <phoneticPr fontId="1"/>
  </si>
  <si>
    <r>
      <rPr>
        <sz val="10"/>
        <color rgb="FFFF0000"/>
        <rFont val="ＭＳ Ｐゴシック"/>
        <family val="3"/>
        <charset val="128"/>
      </rPr>
      <t xml:space="preserve">6% </t>
    </r>
    <r>
      <rPr>
        <sz val="10"/>
        <color theme="1"/>
        <rFont val="ＭＳ Ｐゴシック"/>
        <family val="2"/>
        <charset val="128"/>
      </rPr>
      <t xml:space="preserve">原液
</t>
    </r>
    <r>
      <rPr>
        <sz val="10"/>
        <color rgb="FFFF0000"/>
        <rFont val="ＭＳ Ｐゴシック"/>
        <family val="3"/>
        <charset val="128"/>
      </rPr>
      <t>1,000倍</t>
    </r>
    <r>
      <rPr>
        <sz val="10"/>
        <color theme="1"/>
        <rFont val="ＭＳ Ｐゴシック"/>
        <family val="2"/>
        <charset val="128"/>
      </rPr>
      <t>-希釈液</t>
    </r>
    <rPh sb="3" eb="5">
      <t>ゲンエキ</t>
    </rPh>
    <rPh sb="11" eb="12">
      <t>バイ</t>
    </rPh>
    <rPh sb="13" eb="15">
      <t>キシャク</t>
    </rPh>
    <rPh sb="15" eb="16">
      <t>エキ</t>
    </rPh>
    <phoneticPr fontId="1"/>
  </si>
  <si>
    <r>
      <rPr>
        <sz val="10"/>
        <color rgb="FFFF0000"/>
        <rFont val="ＭＳ Ｐゴシック"/>
        <family val="3"/>
        <charset val="128"/>
      </rPr>
      <t xml:space="preserve">12% </t>
    </r>
    <r>
      <rPr>
        <sz val="10"/>
        <color theme="1"/>
        <rFont val="ＭＳ Ｐゴシック"/>
        <family val="2"/>
        <charset val="128"/>
      </rPr>
      <t>原液の希釈液</t>
    </r>
    <rPh sb="4" eb="6">
      <t>ゲンエキ</t>
    </rPh>
    <rPh sb="7" eb="9">
      <t>キシャク</t>
    </rPh>
    <rPh sb="9" eb="10">
      <t>エキ</t>
    </rPh>
    <phoneticPr fontId="1"/>
  </si>
  <si>
    <r>
      <rPr>
        <sz val="10"/>
        <color rgb="FFFF0000"/>
        <rFont val="ＭＳ Ｐゴシック"/>
        <family val="3"/>
        <charset val="128"/>
      </rPr>
      <t>6%</t>
    </r>
    <r>
      <rPr>
        <sz val="10"/>
        <color theme="1"/>
        <rFont val="ＭＳ Ｐゴシック"/>
        <family val="2"/>
        <charset val="128"/>
      </rPr>
      <t>-原液の希釈液</t>
    </r>
    <rPh sb="3" eb="5">
      <t>ゲンエキ</t>
    </rPh>
    <rPh sb="6" eb="8">
      <t>キシャク</t>
    </rPh>
    <rPh sb="8" eb="9">
      <t>エキ</t>
    </rPh>
    <phoneticPr fontId="1"/>
  </si>
  <si>
    <t>容量希釈倍率</t>
    <rPh sb="0" eb="2">
      <t>ヨウリョウ</t>
    </rPh>
    <rPh sb="2" eb="4">
      <t>キシャク</t>
    </rPh>
    <rPh sb="4" eb="6">
      <t>バイリツ</t>
    </rPh>
    <phoneticPr fontId="1"/>
  </si>
  <si>
    <t>適量 0mLの値とする</t>
    <phoneticPr fontId="1"/>
  </si>
  <si>
    <t>空試験</t>
    <rPh sb="0" eb="1">
      <t>カラ</t>
    </rPh>
    <rPh sb="1" eb="3">
      <t>シケン</t>
    </rPh>
    <phoneticPr fontId="1"/>
  </si>
  <si>
    <t>A = (a -b)×ｆ×1000/V×0.3545</t>
    <phoneticPr fontId="1"/>
  </si>
  <si>
    <t>適量 V（mL）</t>
    <phoneticPr fontId="1"/>
  </si>
  <si>
    <t>濃度(mg/L)</t>
    <rPh sb="0" eb="2">
      <t>ノウド</t>
    </rPh>
    <phoneticPr fontId="1"/>
  </si>
  <si>
    <t>測定値 a (mL)</t>
    <rPh sb="0" eb="3">
      <t>ソクテイチ</t>
    </rPh>
    <phoneticPr fontId="1"/>
  </si>
  <si>
    <t>滴定値 b (mL)</t>
    <rPh sb="0" eb="2">
      <t>テキテイ</t>
    </rPh>
    <rPh sb="2" eb="3">
      <t>アタイ</t>
    </rPh>
    <phoneticPr fontId="1"/>
  </si>
  <si>
    <t>残留塩素濃度の測定（自動計算）</t>
    <rPh sb="0" eb="2">
      <t>ザンリュウ</t>
    </rPh>
    <rPh sb="2" eb="4">
      <t>エンソ</t>
    </rPh>
    <rPh sb="4" eb="6">
      <t>ノウド</t>
    </rPh>
    <rPh sb="7" eb="9">
      <t>ソクテイ</t>
    </rPh>
    <rPh sb="10" eb="12">
      <t>ジドウ</t>
    </rPh>
    <rPh sb="12" eb="14">
      <t>ケイサン</t>
    </rPh>
    <phoneticPr fontId="1"/>
  </si>
  <si>
    <r>
      <t>赤枠内に</t>
    </r>
    <r>
      <rPr>
        <sz val="10"/>
        <color rgb="FFFF0000"/>
        <rFont val="ＭＳ Ｐゴシック"/>
        <family val="3"/>
        <charset val="128"/>
      </rPr>
      <t>測定値</t>
    </r>
    <r>
      <rPr>
        <sz val="10"/>
        <color theme="1"/>
        <rFont val="ＭＳ Ｐゴシック"/>
        <family val="2"/>
        <charset val="128"/>
      </rPr>
      <t>を入力</t>
    </r>
    <rPh sb="0" eb="1">
      <t>アカ</t>
    </rPh>
    <rPh sb="1" eb="3">
      <t>ワクナイ</t>
    </rPh>
    <rPh sb="4" eb="6">
      <t>ソクテイ</t>
    </rPh>
    <rPh sb="6" eb="7">
      <t>アタイ</t>
    </rPh>
    <rPh sb="8" eb="10">
      <t>ニュウリョク</t>
    </rPh>
    <phoneticPr fontId="1"/>
  </si>
  <si>
    <t>wt%</t>
    <phoneticPr fontId="1"/>
  </si>
  <si>
    <r>
      <t>① 10倍の希釈液の作り方： 100mLの原液を採取して、1Lのメスフラスコに入れ、標線まで蒸留水で希釈する。</t>
    </r>
    <r>
      <rPr>
        <sz val="10"/>
        <rFont val="ＭＳ Ｐゴシック"/>
        <family val="3"/>
        <charset val="128"/>
      </rPr>
      <t>以下、</t>
    </r>
    <r>
      <rPr>
        <sz val="10"/>
        <color rgb="FFFF0000"/>
        <rFont val="ＭＳ Ｐゴシック"/>
        <family val="3"/>
        <charset val="128"/>
      </rPr>
      <t>この操作を繰り返す。</t>
    </r>
    <r>
      <rPr>
        <sz val="10"/>
        <color theme="1"/>
        <rFont val="ＭＳ Ｐゴシック"/>
        <family val="2"/>
        <charset val="128"/>
      </rPr>
      <t xml:space="preserve">
② </t>
    </r>
    <r>
      <rPr>
        <sz val="10"/>
        <color rgb="FFFF0000"/>
        <rFont val="ＭＳ Ｐゴシック"/>
        <family val="3"/>
        <charset val="128"/>
      </rPr>
      <t>いきなり、100倍、1,000倍、10,000の希釈液を、直接、作ってはいけない。</t>
    </r>
    <rPh sb="4" eb="5">
      <t>バイ</t>
    </rPh>
    <rPh sb="6" eb="8">
      <t>キシャク</t>
    </rPh>
    <rPh sb="8" eb="9">
      <t>エキ</t>
    </rPh>
    <rPh sb="10" eb="11">
      <t>ツク</t>
    </rPh>
    <rPh sb="12" eb="13">
      <t>カタ</t>
    </rPh>
    <rPh sb="21" eb="23">
      <t>ゲンエキ</t>
    </rPh>
    <rPh sb="24" eb="26">
      <t>サイシュ</t>
    </rPh>
    <rPh sb="39" eb="40">
      <t>イ</t>
    </rPh>
    <rPh sb="42" eb="44">
      <t>ヒョウセン</t>
    </rPh>
    <rPh sb="46" eb="49">
      <t>ジョウリュウスイ</t>
    </rPh>
    <rPh sb="50" eb="52">
      <t>キシャク</t>
    </rPh>
    <rPh sb="55" eb="57">
      <t>イカ</t>
    </rPh>
    <rPh sb="60" eb="62">
      <t>ソウサ</t>
    </rPh>
    <rPh sb="63" eb="64">
      <t>ク</t>
    </rPh>
    <rPh sb="65" eb="66">
      <t>カエ</t>
    </rPh>
    <rPh sb="79" eb="80">
      <t>バイ</t>
    </rPh>
    <rPh sb="86" eb="87">
      <t>バイ</t>
    </rPh>
    <rPh sb="95" eb="97">
      <t>キシャク</t>
    </rPh>
    <rPh sb="97" eb="98">
      <t>エキ</t>
    </rPh>
    <rPh sb="100" eb="102">
      <t>チョクセツ</t>
    </rPh>
    <rPh sb="103" eb="104">
      <t>ツク</t>
    </rPh>
    <phoneticPr fontId="1"/>
  </si>
  <si>
    <r>
      <t>失活速度が遅い、</t>
    </r>
    <r>
      <rPr>
        <sz val="10"/>
        <color rgb="FFFF0000"/>
        <rFont val="ＭＳ Ｐゴシック"/>
        <family val="3"/>
        <charset val="128"/>
      </rPr>
      <t xml:space="preserve">6% </t>
    </r>
    <r>
      <rPr>
        <sz val="10"/>
        <color theme="1"/>
        <rFont val="ＭＳ Ｐゴシック"/>
        <family val="2"/>
        <charset val="128"/>
      </rPr>
      <t>次亜塩素酸ナトリウムを原液とします。
参照：　http://water-solutions.jp/commentary/sterilization/#chlorine-storage_deactivation</t>
    </r>
    <rPh sb="0" eb="2">
      <t>シッカツ</t>
    </rPh>
    <rPh sb="2" eb="4">
      <t>ソクド</t>
    </rPh>
    <rPh sb="5" eb="6">
      <t>オソ</t>
    </rPh>
    <rPh sb="11" eb="16">
      <t>ジアエンソサン</t>
    </rPh>
    <rPh sb="22" eb="24">
      <t>ゲンエキ</t>
    </rPh>
    <rPh sb="30" eb="32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</si>
</sst>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_);[Red]\(0.00\)"/>
    <numFmt numFmtId="178" formatCode="#,##0_ "/>
    <numFmt numFmtId="179" formatCode="0_ "/>
    <numFmt numFmtId="180" formatCode="0.0_ "/>
    <numFmt numFmtId="181" formatCode="0.000_ "/>
    <numFmt numFmtId="182" formatCode="#,##0.0_ "/>
  </numFmts>
  <fonts count="6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4" fillId="2" borderId="9" xfId="0" applyNumberFormat="1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102F-567B-4BDC-82A9-7A9E2EDBA207}">
  <dimension ref="B2:S31"/>
  <sheetViews>
    <sheetView tabSelected="1" workbookViewId="0">
      <selection activeCell="B2" sqref="B2"/>
    </sheetView>
  </sheetViews>
  <sheetFormatPr defaultRowHeight="12"/>
  <cols>
    <col min="2" max="12" width="12.7109375" style="1" customWidth="1"/>
    <col min="13" max="19" width="12.7109375" customWidth="1"/>
  </cols>
  <sheetData>
    <row r="2" spans="2:19" s="1" customFormat="1" ht="15" customHeight="1">
      <c r="B2" s="2" t="s">
        <v>4</v>
      </c>
      <c r="C2" s="2" t="s">
        <v>0</v>
      </c>
      <c r="D2" s="2" t="s">
        <v>1</v>
      </c>
      <c r="E2" s="2" t="s">
        <v>2</v>
      </c>
      <c r="F2" s="2" t="s">
        <v>5</v>
      </c>
      <c r="G2" s="6"/>
      <c r="H2" s="6"/>
    </row>
    <row r="3" spans="2:19" s="1" customFormat="1" ht="15" customHeight="1">
      <c r="B3" s="23" t="s">
        <v>3</v>
      </c>
      <c r="C3" s="25" t="s">
        <v>8</v>
      </c>
      <c r="D3" s="26"/>
      <c r="E3" s="26"/>
      <c r="F3" s="27"/>
      <c r="G3" s="6"/>
      <c r="H3" s="6"/>
    </row>
    <row r="4" spans="2:19" s="1" customFormat="1" ht="15" customHeight="1">
      <c r="B4" s="24"/>
      <c r="C4" s="2">
        <v>22.99</v>
      </c>
      <c r="D4" s="2">
        <v>35.450000000000003</v>
      </c>
      <c r="E4" s="2">
        <v>16</v>
      </c>
      <c r="F4" s="2">
        <f>SUM(C4:E4)</f>
        <v>74.44</v>
      </c>
      <c r="G4" s="6"/>
      <c r="H4" s="6"/>
    </row>
    <row r="5" spans="2:19" s="1" customFormat="1" ht="15" customHeight="1">
      <c r="B5" s="6"/>
      <c r="C5" s="6"/>
      <c r="D5" s="6"/>
      <c r="E5" s="6"/>
      <c r="F5" s="6"/>
      <c r="G5" s="6"/>
      <c r="H5" s="6"/>
    </row>
    <row r="6" spans="2:19" s="1" customFormat="1" ht="15" customHeight="1">
      <c r="B6" s="6"/>
      <c r="C6" s="6"/>
      <c r="D6" s="6"/>
      <c r="E6" s="6"/>
      <c r="F6" s="6"/>
      <c r="G6" s="31" t="s">
        <v>29</v>
      </c>
      <c r="H6" s="31"/>
      <c r="I6" s="31"/>
      <c r="J6" s="31"/>
      <c r="K6" s="31"/>
      <c r="L6" s="31"/>
    </row>
    <row r="7" spans="2:19" ht="15" customHeight="1"/>
    <row r="8" spans="2:19" ht="15" customHeight="1">
      <c r="B8" s="20" t="s">
        <v>17</v>
      </c>
      <c r="C8" s="20"/>
      <c r="D8" s="20"/>
      <c r="E8" s="20"/>
      <c r="G8" s="28" t="s">
        <v>34</v>
      </c>
      <c r="H8" s="29"/>
      <c r="I8" s="29"/>
      <c r="J8" s="29"/>
      <c r="K8" s="29"/>
      <c r="L8" s="30"/>
      <c r="N8" s="28" t="s">
        <v>33</v>
      </c>
      <c r="O8" s="29"/>
      <c r="P8" s="29"/>
      <c r="Q8" s="29"/>
      <c r="R8" s="29"/>
      <c r="S8" s="30"/>
    </row>
    <row r="9" spans="2:19" ht="15" customHeight="1">
      <c r="B9" s="2"/>
      <c r="C9" s="2" t="s">
        <v>7</v>
      </c>
      <c r="D9" s="25" t="s">
        <v>18</v>
      </c>
      <c r="E9" s="27"/>
      <c r="G9" s="20" t="s">
        <v>35</v>
      </c>
      <c r="H9" s="20"/>
      <c r="I9" s="7">
        <v>10</v>
      </c>
      <c r="J9" s="7">
        <v>100</v>
      </c>
      <c r="K9" s="7">
        <v>1000</v>
      </c>
      <c r="L9" s="7">
        <v>10000</v>
      </c>
      <c r="N9" s="20" t="s">
        <v>35</v>
      </c>
      <c r="O9" s="20"/>
      <c r="P9" s="7">
        <v>10</v>
      </c>
      <c r="Q9" s="7">
        <v>100</v>
      </c>
      <c r="R9" s="7">
        <v>1000</v>
      </c>
      <c r="S9" s="7">
        <v>10000</v>
      </c>
    </row>
    <row r="10" spans="2:19" ht="15" customHeight="1">
      <c r="B10" s="2" t="s">
        <v>11</v>
      </c>
      <c r="C10" s="8" t="s">
        <v>45</v>
      </c>
      <c r="D10" s="14">
        <v>6</v>
      </c>
      <c r="E10" s="14">
        <v>12</v>
      </c>
      <c r="G10" s="41" t="s">
        <v>21</v>
      </c>
      <c r="H10" s="2" t="s">
        <v>19</v>
      </c>
      <c r="I10" s="7">
        <f>$D$12/I9</f>
        <v>6000</v>
      </c>
      <c r="J10" s="7">
        <f t="shared" ref="J10:L10" si="0">$D$12/J9</f>
        <v>600</v>
      </c>
      <c r="K10" s="7">
        <f t="shared" si="0"/>
        <v>60</v>
      </c>
      <c r="L10" s="7">
        <f t="shared" si="0"/>
        <v>6</v>
      </c>
      <c r="N10" s="20" t="s">
        <v>6</v>
      </c>
      <c r="O10" s="2" t="s">
        <v>19</v>
      </c>
      <c r="P10" s="7">
        <f>$E$12/P9</f>
        <v>12000</v>
      </c>
      <c r="Q10" s="7">
        <f t="shared" ref="Q10:S10" si="1">$E$12/Q9</f>
        <v>1200</v>
      </c>
      <c r="R10" s="7">
        <f t="shared" si="1"/>
        <v>120</v>
      </c>
      <c r="S10" s="7">
        <f t="shared" si="1"/>
        <v>12</v>
      </c>
    </row>
    <row r="11" spans="2:19" ht="15" customHeight="1">
      <c r="B11" s="23" t="s">
        <v>12</v>
      </c>
      <c r="C11" s="2" t="s">
        <v>15</v>
      </c>
      <c r="D11" s="2">
        <f>D10/100*1000</f>
        <v>60</v>
      </c>
      <c r="E11" s="2">
        <f>E10/100*1000</f>
        <v>120</v>
      </c>
      <c r="G11" s="20"/>
      <c r="H11" s="2" t="s">
        <v>20</v>
      </c>
      <c r="I11" s="9">
        <f>$D$15*1000/I9</f>
        <v>184.48519040902679</v>
      </c>
      <c r="J11" s="10">
        <f t="shared" ref="J11:L11" si="2">$D$15*1000/J9</f>
        <v>18.448519040902678</v>
      </c>
      <c r="K11" s="4">
        <f t="shared" si="2"/>
        <v>1.844851904090268</v>
      </c>
      <c r="L11" s="11">
        <f t="shared" si="2"/>
        <v>0.18448519040902678</v>
      </c>
      <c r="N11" s="20"/>
      <c r="O11" s="2" t="s">
        <v>20</v>
      </c>
      <c r="P11" s="9">
        <f>$E$15*1000/P9</f>
        <v>396.05077574047948</v>
      </c>
      <c r="Q11" s="12">
        <f>$E$15*1000/Q9</f>
        <v>39.605077574047947</v>
      </c>
      <c r="R11" s="4">
        <f t="shared" ref="R11:S11" si="3">$E$15*1000/R9</f>
        <v>3.9605077574047947</v>
      </c>
      <c r="S11" s="11">
        <f t="shared" si="3"/>
        <v>0.39605077574047948</v>
      </c>
    </row>
    <row r="12" spans="2:19" ht="15" customHeight="1">
      <c r="B12" s="24"/>
      <c r="C12" s="2" t="s">
        <v>19</v>
      </c>
      <c r="D12" s="7">
        <f>D11*1000</f>
        <v>60000</v>
      </c>
      <c r="E12" s="7">
        <f>E11*1000</f>
        <v>120000</v>
      </c>
      <c r="G12" s="21" t="s">
        <v>46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2:19" ht="15" customHeight="1">
      <c r="B13" s="2" t="s">
        <v>9</v>
      </c>
      <c r="C13" s="2" t="s">
        <v>10</v>
      </c>
      <c r="D13" s="2">
        <v>1.0900000000000001</v>
      </c>
      <c r="E13" s="2">
        <v>1.17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19" ht="15" customHeight="1">
      <c r="B14" s="20" t="s">
        <v>16</v>
      </c>
      <c r="C14" s="2" t="s">
        <v>14</v>
      </c>
      <c r="D14" s="5">
        <f>D11/$D$4</f>
        <v>1.6925246826516218</v>
      </c>
      <c r="E14" s="5">
        <f>E11/$D$4</f>
        <v>3.3850493653032436</v>
      </c>
      <c r="G14" s="21" t="s">
        <v>47</v>
      </c>
      <c r="H14" s="21"/>
      <c r="I14" s="21"/>
      <c r="J14" s="21"/>
      <c r="K14" s="21"/>
      <c r="L14" s="21"/>
      <c r="M14" s="21"/>
      <c r="N14" s="21"/>
    </row>
    <row r="15" spans="2:19" ht="15" customHeight="1">
      <c r="B15" s="20"/>
      <c r="C15" s="2" t="s">
        <v>13</v>
      </c>
      <c r="D15" s="5">
        <f>D14*D13</f>
        <v>1.844851904090268</v>
      </c>
      <c r="E15" s="5">
        <f>E14*E13</f>
        <v>3.9605077574047947</v>
      </c>
      <c r="G15" s="21"/>
      <c r="H15" s="21"/>
      <c r="I15" s="21"/>
      <c r="J15" s="21"/>
      <c r="K15" s="21"/>
      <c r="L15" s="21"/>
      <c r="M15" s="21"/>
      <c r="N15" s="21"/>
    </row>
    <row r="16" spans="2:19" ht="15" customHeight="1">
      <c r="L16" s="15"/>
      <c r="M16" s="15"/>
      <c r="N16" s="15"/>
    </row>
    <row r="17" spans="2:15" ht="15" customHeight="1">
      <c r="B17" s="31" t="s">
        <v>28</v>
      </c>
      <c r="C17" s="31"/>
      <c r="D17" s="31"/>
      <c r="E17" s="31"/>
      <c r="F17" s="31"/>
      <c r="G17" s="31"/>
      <c r="H17" s="31"/>
      <c r="I17" s="31"/>
      <c r="J17" s="31"/>
      <c r="L17" s="31" t="s">
        <v>43</v>
      </c>
      <c r="M17" s="31"/>
      <c r="N17" s="31"/>
    </row>
    <row r="18" spans="2:15" ht="15" customHeight="1">
      <c r="M18" s="1"/>
      <c r="N18" s="1"/>
    </row>
    <row r="19" spans="2:15" ht="15" customHeight="1">
      <c r="B19" s="33" t="s">
        <v>31</v>
      </c>
      <c r="C19" s="34"/>
      <c r="D19" s="37" t="s">
        <v>30</v>
      </c>
      <c r="E19" s="38"/>
      <c r="G19" s="33" t="s">
        <v>32</v>
      </c>
      <c r="H19" s="34"/>
      <c r="I19" s="37" t="s">
        <v>30</v>
      </c>
      <c r="J19" s="38"/>
      <c r="L19" s="25" t="s">
        <v>38</v>
      </c>
      <c r="M19" s="26"/>
      <c r="N19" s="27"/>
    </row>
    <row r="20" spans="2:15" ht="15" customHeight="1">
      <c r="B20" s="35"/>
      <c r="C20" s="36"/>
      <c r="D20" s="39"/>
      <c r="E20" s="40"/>
      <c r="G20" s="35"/>
      <c r="H20" s="36"/>
      <c r="I20" s="39"/>
      <c r="J20" s="40"/>
      <c r="L20" s="3" t="s">
        <v>39</v>
      </c>
      <c r="M20" s="3" t="s">
        <v>41</v>
      </c>
      <c r="N20" s="3" t="s">
        <v>42</v>
      </c>
      <c r="O20" s="3" t="s">
        <v>40</v>
      </c>
    </row>
    <row r="21" spans="2:15" ht="15" customHeight="1">
      <c r="B21" s="3" t="s">
        <v>24</v>
      </c>
      <c r="C21" s="3" t="s">
        <v>25</v>
      </c>
      <c r="D21" s="3" t="s">
        <v>22</v>
      </c>
      <c r="E21" s="3" t="s">
        <v>23</v>
      </c>
      <c r="G21" s="3" t="s">
        <v>24</v>
      </c>
      <c r="H21" s="3" t="s">
        <v>25</v>
      </c>
      <c r="I21" s="3" t="s">
        <v>26</v>
      </c>
      <c r="J21" s="3" t="s">
        <v>27</v>
      </c>
      <c r="L21" s="17">
        <v>100</v>
      </c>
      <c r="M21" s="18">
        <v>1.94</v>
      </c>
      <c r="N21" s="18">
        <v>0.1</v>
      </c>
      <c r="O21" s="10">
        <f>(M21-N21)*1000/L21*0.3545</f>
        <v>6.5227999999999993</v>
      </c>
    </row>
    <row r="22" spans="2:15" ht="15" customHeight="1">
      <c r="B22" s="3">
        <v>0</v>
      </c>
      <c r="C22" s="4">
        <f t="shared" ref="C22:C28" si="4">$L$10*B22/1000</f>
        <v>0</v>
      </c>
      <c r="D22" s="4">
        <f>$L$11*B22/10</f>
        <v>0</v>
      </c>
      <c r="E22" s="4">
        <f t="shared" ref="E22:E28" si="5">$L$11*B22/10*0.8</f>
        <v>0</v>
      </c>
      <c r="G22" s="3">
        <v>0</v>
      </c>
      <c r="H22" s="4">
        <f t="shared" ref="H22:H27" si="6">$K$10*G22/1000</f>
        <v>0</v>
      </c>
      <c r="I22" s="4">
        <f t="shared" ref="I22:I27" si="7">$K$11*G22/10</f>
        <v>0</v>
      </c>
      <c r="J22" s="4">
        <f t="shared" ref="J22:J27" si="8">$K$11*G22/10*0.8</f>
        <v>0</v>
      </c>
      <c r="L22" s="17"/>
      <c r="M22" s="18"/>
      <c r="N22" s="18"/>
      <c r="O22" s="10" t="e">
        <f t="shared" ref="O22:O27" si="9">(M22-N22)*1000/L22*0.3545</f>
        <v>#DIV/0!</v>
      </c>
    </row>
    <row r="23" spans="2:15" ht="15" customHeight="1">
      <c r="B23" s="3">
        <v>50</v>
      </c>
      <c r="C23" s="4">
        <f t="shared" si="4"/>
        <v>0.3</v>
      </c>
      <c r="D23" s="4">
        <f t="shared" ref="D23:D28" si="10">$L$11*B23/10</f>
        <v>0.92242595204513389</v>
      </c>
      <c r="E23" s="4">
        <f t="shared" si="5"/>
        <v>0.73794076163610711</v>
      </c>
      <c r="G23" s="3">
        <v>25</v>
      </c>
      <c r="H23" s="4">
        <f t="shared" si="6"/>
        <v>1.5</v>
      </c>
      <c r="I23" s="4">
        <f t="shared" si="7"/>
        <v>4.6121297602256703</v>
      </c>
      <c r="J23" s="4">
        <f t="shared" si="8"/>
        <v>3.6897038081805364</v>
      </c>
      <c r="L23" s="17"/>
      <c r="M23" s="18"/>
      <c r="N23" s="18"/>
      <c r="O23" s="10" t="e">
        <f t="shared" si="9"/>
        <v>#DIV/0!</v>
      </c>
    </row>
    <row r="24" spans="2:15" ht="15" customHeight="1">
      <c r="B24" s="3">
        <v>100</v>
      </c>
      <c r="C24" s="4">
        <f t="shared" si="4"/>
        <v>0.6</v>
      </c>
      <c r="D24" s="4">
        <f t="shared" si="10"/>
        <v>1.8448519040902678</v>
      </c>
      <c r="E24" s="4">
        <f t="shared" si="5"/>
        <v>1.4758815232722142</v>
      </c>
      <c r="G24" s="3">
        <v>50</v>
      </c>
      <c r="H24" s="4">
        <f t="shared" si="6"/>
        <v>3</v>
      </c>
      <c r="I24" s="4">
        <f t="shared" si="7"/>
        <v>9.2242595204513407</v>
      </c>
      <c r="J24" s="4">
        <f t="shared" si="8"/>
        <v>7.3794076163610729</v>
      </c>
      <c r="L24" s="17"/>
      <c r="M24" s="18"/>
      <c r="N24" s="18"/>
      <c r="O24" s="10" t="e">
        <f t="shared" si="9"/>
        <v>#DIV/0!</v>
      </c>
    </row>
    <row r="25" spans="2:15" ht="15" customHeight="1">
      <c r="B25" s="3">
        <v>150</v>
      </c>
      <c r="C25" s="4">
        <f t="shared" si="4"/>
        <v>0.9</v>
      </c>
      <c r="D25" s="4">
        <f t="shared" si="10"/>
        <v>2.7672778561354017</v>
      </c>
      <c r="E25" s="4">
        <f t="shared" si="5"/>
        <v>2.2138222849083213</v>
      </c>
      <c r="G25" s="3">
        <v>75</v>
      </c>
      <c r="H25" s="4">
        <f t="shared" si="6"/>
        <v>4.5</v>
      </c>
      <c r="I25" s="4">
        <f t="shared" si="7"/>
        <v>13.836389280677011</v>
      </c>
      <c r="J25" s="4">
        <f t="shared" si="8"/>
        <v>11.06911142454161</v>
      </c>
      <c r="L25" s="17"/>
      <c r="M25" s="18"/>
      <c r="N25" s="18"/>
      <c r="O25" s="10" t="e">
        <f t="shared" si="9"/>
        <v>#DIV/0!</v>
      </c>
    </row>
    <row r="26" spans="2:15" ht="15" customHeight="1">
      <c r="B26" s="3">
        <v>200</v>
      </c>
      <c r="C26" s="4">
        <f t="shared" si="4"/>
        <v>1.2</v>
      </c>
      <c r="D26" s="4">
        <f t="shared" si="10"/>
        <v>3.6897038081805356</v>
      </c>
      <c r="E26" s="4">
        <f t="shared" si="5"/>
        <v>2.9517630465444284</v>
      </c>
      <c r="G26" s="3">
        <v>100</v>
      </c>
      <c r="H26" s="4">
        <f t="shared" si="6"/>
        <v>6</v>
      </c>
      <c r="I26" s="4">
        <f t="shared" si="7"/>
        <v>18.448519040902681</v>
      </c>
      <c r="J26" s="4">
        <f t="shared" si="8"/>
        <v>14.758815232722146</v>
      </c>
      <c r="L26" s="17"/>
      <c r="M26" s="18"/>
      <c r="N26" s="18"/>
      <c r="O26" s="10" t="e">
        <f t="shared" si="9"/>
        <v>#DIV/0!</v>
      </c>
    </row>
    <row r="27" spans="2:15" ht="15" customHeight="1">
      <c r="B27" s="3">
        <v>250</v>
      </c>
      <c r="C27" s="4">
        <f t="shared" si="4"/>
        <v>1.5</v>
      </c>
      <c r="D27" s="4">
        <f t="shared" si="10"/>
        <v>4.6121297602256695</v>
      </c>
      <c r="E27" s="4">
        <f t="shared" si="5"/>
        <v>3.6897038081805356</v>
      </c>
      <c r="G27" s="3">
        <v>125</v>
      </c>
      <c r="H27" s="4">
        <f t="shared" si="6"/>
        <v>7.5</v>
      </c>
      <c r="I27" s="4">
        <f t="shared" si="7"/>
        <v>23.060648801128348</v>
      </c>
      <c r="J27" s="4">
        <f t="shared" si="8"/>
        <v>18.448519040902678</v>
      </c>
      <c r="L27" s="17"/>
      <c r="M27" s="18"/>
      <c r="N27" s="19"/>
      <c r="O27" s="10" t="e">
        <f t="shared" si="9"/>
        <v>#DIV/0!</v>
      </c>
    </row>
    <row r="28" spans="2:15" ht="15" customHeight="1">
      <c r="B28" s="3">
        <v>300</v>
      </c>
      <c r="C28" s="4">
        <f t="shared" si="4"/>
        <v>1.8</v>
      </c>
      <c r="D28" s="4">
        <f t="shared" si="10"/>
        <v>5.5345557122708033</v>
      </c>
      <c r="E28" s="4">
        <f t="shared" si="5"/>
        <v>4.4276445698166427</v>
      </c>
      <c r="I28"/>
      <c r="J28"/>
      <c r="K28"/>
    </row>
    <row r="29" spans="2:15" ht="15" customHeight="1">
      <c r="L29" s="32" t="s">
        <v>44</v>
      </c>
      <c r="M29" s="32"/>
      <c r="N29" s="32"/>
    </row>
    <row r="30" spans="2:15" ht="15" customHeight="1">
      <c r="B30" s="16" t="s">
        <v>37</v>
      </c>
      <c r="C30" s="20" t="s">
        <v>36</v>
      </c>
      <c r="D30" s="20"/>
      <c r="E30" s="13"/>
      <c r="F30" s="13"/>
      <c r="G30" s="13"/>
      <c r="H30" s="13"/>
      <c r="I30" s="13"/>
      <c r="J30" s="13"/>
      <c r="L30"/>
    </row>
    <row r="31" spans="2:15" ht="15" customHeight="1"/>
  </sheetData>
  <mergeCells count="24">
    <mergeCell ref="B14:B15"/>
    <mergeCell ref="D9:E9"/>
    <mergeCell ref="B11:B12"/>
    <mergeCell ref="G6:L6"/>
    <mergeCell ref="C30:D30"/>
    <mergeCell ref="L19:N19"/>
    <mergeCell ref="L17:N17"/>
    <mergeCell ref="L29:N29"/>
    <mergeCell ref="G14:N15"/>
    <mergeCell ref="B19:C20"/>
    <mergeCell ref="G19:H20"/>
    <mergeCell ref="D19:E20"/>
    <mergeCell ref="I19:J20"/>
    <mergeCell ref="B17:J17"/>
    <mergeCell ref="G9:H9"/>
    <mergeCell ref="G10:G11"/>
    <mergeCell ref="N10:N11"/>
    <mergeCell ref="G12:S13"/>
    <mergeCell ref="B3:B4"/>
    <mergeCell ref="C3:F3"/>
    <mergeCell ref="B8:E8"/>
    <mergeCell ref="G8:L8"/>
    <mergeCell ref="N8:S8"/>
    <mergeCell ref="N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塩素測定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sadaaki</dc:creator>
  <cp:lastModifiedBy>sadaaki</cp:lastModifiedBy>
  <dcterms:created xsi:type="dcterms:W3CDTF">2020-01-18T23:05:32Z</dcterms:created>
  <dcterms:modified xsi:type="dcterms:W3CDTF">2020-01-24T22:07:23Z</dcterms:modified>
</cp:coreProperties>
</file>